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350" yWindow="1965" windowWidth="15045" windowHeight="3930"/>
  </bookViews>
  <sheets>
    <sheet name="Kalkulator" sheetId="3" r:id="rId1"/>
  </sheets>
  <calcPr calcId="145621"/>
</workbook>
</file>

<file path=xl/calcChain.xml><?xml version="1.0" encoding="utf-8"?>
<calcChain xmlns="http://schemas.openxmlformats.org/spreadsheetml/2006/main">
  <c r="E7" i="3" l="1"/>
  <c r="E15" i="3" l="1"/>
  <c r="N10" i="3" l="1"/>
  <c r="K11" i="3"/>
  <c r="K9" i="3"/>
  <c r="E8" i="3"/>
  <c r="E6" i="3"/>
  <c r="E9" i="3" l="1"/>
  <c r="K12" i="3"/>
  <c r="H9" i="3" l="1"/>
  <c r="O8" i="3"/>
  <c r="H6" i="3"/>
  <c r="H7" i="3"/>
  <c r="K8" i="3"/>
  <c r="N8" i="3"/>
  <c r="E14" i="3" l="1"/>
  <c r="E16" i="3" s="1"/>
  <c r="N9" i="3" s="1"/>
  <c r="K7" i="3"/>
  <c r="N7" i="3"/>
  <c r="K10" i="3"/>
  <c r="K6" i="3"/>
  <c r="K13" i="3" l="1"/>
  <c r="N6" i="3"/>
  <c r="N13" i="3" s="1"/>
  <c r="N14" i="3" s="1"/>
  <c r="F21" i="3" l="1"/>
  <c r="F22" i="3" s="1"/>
</calcChain>
</file>

<file path=xl/comments1.xml><?xml version="1.0" encoding="utf-8"?>
<comments xmlns="http://schemas.openxmlformats.org/spreadsheetml/2006/main">
  <authors>
    <author>Endl, Andreas</author>
  </authors>
  <commentList>
    <comment ref="B6" authorId="0">
      <text>
        <r>
          <rPr>
            <sz val="9"/>
            <color indexed="81"/>
            <rFont val="Tahoma"/>
            <family val="2"/>
          </rPr>
          <t>Maßgeblich ist die laut Krankenhausplan ausgewiesene Anzahl der Planbetten. In Bundesländern mit einer Krankenhausplanung ohne Ausweis von Planbetten ist auf die in der Pflegesatz-/ Entgeltvereinbarung zugrunde gelegten Anzahl der aufgestellten Ist-Betten abzustellen</t>
        </r>
      </text>
    </comment>
    <comment ref="E6" authorId="0">
      <text>
        <r>
          <rPr>
            <sz val="9"/>
            <color indexed="81"/>
            <rFont val="Tahoma"/>
            <family val="2"/>
          </rPr>
          <t>Kartenterminals für Aufnahmearbeitsplätze
(§ 5 Abs. 1 FinV)</t>
        </r>
      </text>
    </comment>
    <comment ref="H6" authorId="0">
      <text>
        <r>
          <rPr>
            <sz val="9"/>
            <color indexed="81"/>
            <rFont val="Tahoma"/>
            <family val="2"/>
          </rPr>
          <t>Einboxkonnektoren nach § 4 Abs. 1 FinV</t>
        </r>
      </text>
    </comment>
    <comment ref="B7" authorId="0">
      <text>
        <r>
          <rPr>
            <sz val="9"/>
            <color indexed="81"/>
            <rFont val="Tahoma"/>
            <family val="2"/>
          </rPr>
          <t>Anzahl ärztliche Vollkräfte entsprechend der Meldung an das jeweilige statistische Landesamt</t>
        </r>
      </text>
    </comment>
    <comment ref="E7" authorId="0">
      <text>
        <r>
          <rPr>
            <sz val="9"/>
            <color indexed="81"/>
            <rFont val="Tahoma"/>
            <family val="2"/>
          </rPr>
          <t>Kartenterminals für Ambulanzen
(§ 5 Abs. 2 FinV)</t>
        </r>
      </text>
    </comment>
    <comment ref="H7" authorId="0">
      <text>
        <r>
          <rPr>
            <sz val="9"/>
            <color indexed="81"/>
            <rFont val="Tahoma"/>
            <family val="2"/>
          </rPr>
          <t>Rechenzentrumskonnektoren nach § 4 Abs. 1 FinV</t>
        </r>
      </text>
    </comment>
    <comment ref="B8" authorId="0">
      <text>
        <r>
          <rPr>
            <sz val="9"/>
            <color indexed="81"/>
            <rFont val="Tahoma"/>
            <family val="2"/>
          </rPr>
          <t>Anzahl der Notfallambulanzen, ohne die Ambulanzen nach § 75 SGB V</t>
        </r>
      </text>
    </comment>
    <comment ref="E8" authorId="0">
      <text>
        <r>
          <rPr>
            <sz val="9"/>
            <color indexed="81"/>
            <rFont val="Tahoma"/>
            <family val="2"/>
          </rPr>
          <t>Kartenterminals für die Nutzung der medizinischen Anwendungen
(§ 6 FinV)</t>
        </r>
      </text>
    </comment>
    <comment ref="B9" authorId="0">
      <text>
        <r>
          <rPr>
            <sz val="9"/>
            <color indexed="81"/>
            <rFont val="Tahoma"/>
            <family val="2"/>
          </rPr>
          <t>Anzahl der persönlichen Ermächtigungsambulanzen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J=Ja
N=Nein</t>
        </r>
      </text>
    </comment>
    <comment ref="B11" authorId="0">
      <text>
        <r>
          <rPr>
            <sz val="9"/>
            <color indexed="81"/>
            <rFont val="Tahoma"/>
            <family val="2"/>
          </rPr>
          <t>Anzahl der Fachabteilun-gen</t>
        </r>
      </text>
    </comment>
    <comment ref="B12" authorId="0">
      <text>
        <r>
          <rPr>
            <sz val="9"/>
            <color indexed="81"/>
            <rFont val="Tahoma"/>
            <family val="2"/>
          </rPr>
          <t>Anzahl der zugelassenen Behandlungsteams für Stationsäquivalente Behandlungen</t>
        </r>
      </text>
    </comment>
    <comment ref="B13" authorId="0">
      <text>
        <r>
          <rPr>
            <sz val="9"/>
            <color indexed="81"/>
            <rFont val="Tahoma"/>
            <family val="2"/>
          </rPr>
          <t>Diese Zahl gibt die Obergrenze der zu finan-zierenden HBAs an. Es reicht aus, die Anzahl der Ärzte anzugeben und nachzuweisen, die einen HBA benötigen.</t>
        </r>
      </text>
    </comment>
    <comment ref="B14" authorId="0">
      <text>
        <r>
          <rPr>
            <sz val="9"/>
            <color indexed="81"/>
            <rFont val="Tahoma"/>
            <family val="2"/>
          </rPr>
          <t>ab 2020 entsprechend dem Standortverzeichnis nach § 293 Abs. 6 SGB V,
mindestens 1</t>
        </r>
      </text>
    </comment>
    <comment ref="E14" authorId="0">
      <text>
        <r>
          <rPr>
            <sz val="9"/>
            <color indexed="81"/>
            <rFont val="Tahoma"/>
            <family val="2"/>
          </rPr>
          <t>Anzahl der sich errechnenden SMC-B
(§ 4 Abs. 2 FinV)</t>
        </r>
      </text>
    </comment>
    <comment ref="B15" authorId="0">
      <text>
        <r>
          <rPr>
            <sz val="9"/>
            <color indexed="81"/>
            <rFont val="Tahoma"/>
            <family val="2"/>
          </rPr>
          <t xml:space="preserve">Macht es das Datenschutzgesetz erforderlich, dass Berechtigungen, und damit Verschlüsselungen, auch für einzelne Fachabteilungen möglich sein müssen? </t>
        </r>
        <r>
          <rPr>
            <b/>
            <sz val="9"/>
            <color indexed="81"/>
            <rFont val="Tahoma"/>
            <family val="2"/>
          </rPr>
          <t>Dies muss je Bundesland geprüft werden.
J=Ja
N=Nein</t>
        </r>
      </text>
    </comment>
    <comment ref="E15" authorId="0">
      <text>
        <r>
          <rPr>
            <sz val="9"/>
            <color indexed="81"/>
            <rFont val="Tahoma"/>
            <family val="2"/>
          </rPr>
          <t>zusätzliche SMC-B, nur bei datenschutzrechtlicher Anforderung pro Fachabteilung
(§ 4 Abs. 3 FinV)</t>
        </r>
      </text>
    </comment>
    <comment ref="B16" authorId="0">
      <text>
        <r>
          <rPr>
            <sz val="9"/>
            <color indexed="81"/>
            <rFont val="Tahoma"/>
            <family val="2"/>
          </rPr>
          <t>Bei unterjähriger Aufnahme des Betriebs gelten die Pauschalen proportional zur Anzahl der angefangenen Betriebsmonate.</t>
        </r>
      </text>
    </comment>
    <comment ref="E16" authorId="0">
      <text>
        <r>
          <rPr>
            <sz val="9"/>
            <color indexed="81"/>
            <rFont val="Tahoma"/>
            <family val="2"/>
          </rPr>
          <t>Gesamtzahl der SMC-B</t>
        </r>
      </text>
    </comment>
    <comment ref="B17" authorId="0">
      <text>
        <r>
          <rPr>
            <sz val="9"/>
            <color indexed="81"/>
            <rFont val="Tahoma"/>
            <family val="2"/>
          </rPr>
          <t xml:space="preserve">Im Folgejahr werden lediglich die Betriebskosten angesetzt.
</t>
        </r>
        <r>
          <rPr>
            <b/>
            <sz val="9"/>
            <color indexed="81"/>
            <rFont val="Tahoma"/>
            <family val="2"/>
          </rPr>
          <t xml:space="preserve">J=Ja
N=Nein
</t>
        </r>
        <r>
          <rPr>
            <sz val="9"/>
            <color indexed="81"/>
            <rFont val="Tahoma"/>
            <family val="2"/>
          </rPr>
          <t>"J" nur im Jahr der Erstausstattung</t>
        </r>
      </text>
    </comment>
    <comment ref="B18" authorId="0">
      <text>
        <r>
          <rPr>
            <sz val="9"/>
            <color indexed="81"/>
            <rFont val="Tahoma"/>
            <family val="2"/>
          </rPr>
          <t>Anzahl der Fälle aus der Budgetverhandlung</t>
        </r>
      </text>
    </comment>
  </commentList>
</comments>
</file>

<file path=xl/sharedStrings.xml><?xml version="1.0" encoding="utf-8"?>
<sst xmlns="http://schemas.openxmlformats.org/spreadsheetml/2006/main" count="51" uniqueCount="50">
  <si>
    <t>Betten</t>
  </si>
  <si>
    <t>VK</t>
  </si>
  <si>
    <t>Notfallamb</t>
  </si>
  <si>
    <t>Erm. Amb</t>
  </si>
  <si>
    <t>FA</t>
  </si>
  <si>
    <t>STÄB-Teams</t>
  </si>
  <si>
    <t>KT-Auf</t>
  </si>
  <si>
    <t xml:space="preserve">KT-Amb </t>
  </si>
  <si>
    <t>KT-Med</t>
  </si>
  <si>
    <t>KT-Gesamt</t>
  </si>
  <si>
    <t>EBK</t>
  </si>
  <si>
    <t>RZK</t>
  </si>
  <si>
    <t>Konnektoren</t>
  </si>
  <si>
    <t>Admin-SW</t>
  </si>
  <si>
    <t>Kartenterminals</t>
  </si>
  <si>
    <t>Mobile KT</t>
  </si>
  <si>
    <t>Bereitstellung</t>
  </si>
  <si>
    <t>Anpassung SW</t>
  </si>
  <si>
    <t>Org. Anpassung</t>
  </si>
  <si>
    <t>Pauschale Betrieb</t>
  </si>
  <si>
    <t>Hardware</t>
  </si>
  <si>
    <t>VPN-Zugänge</t>
  </si>
  <si>
    <t>Betrieb</t>
  </si>
  <si>
    <t>SMC-B</t>
  </si>
  <si>
    <t>AN-SMC-B</t>
  </si>
  <si>
    <t>AN-SMC-FA</t>
  </si>
  <si>
    <t>AN-SMC-Ges</t>
  </si>
  <si>
    <t>DS-Auflage</t>
  </si>
  <si>
    <t>HBA</t>
  </si>
  <si>
    <t>HBAs</t>
  </si>
  <si>
    <t>Monate Betrieb</t>
  </si>
  <si>
    <t>Standorte</t>
  </si>
  <si>
    <t>Vereinbarte Fälle</t>
  </si>
  <si>
    <t>Volumen:</t>
  </si>
  <si>
    <t>Telematikzuschlag:</t>
  </si>
  <si>
    <t>Pro Jahr:</t>
  </si>
  <si>
    <t>Einmalig:</t>
  </si>
  <si>
    <t>Ist Folgejahr</t>
  </si>
  <si>
    <t>Berechnung Konnektoren</t>
  </si>
  <si>
    <t>Berechung SMC-B</t>
  </si>
  <si>
    <t>Nutze RZK*</t>
  </si>
  <si>
    <t>Pauschalen Erstausstattung</t>
  </si>
  <si>
    <t>wenn anteilig:</t>
  </si>
  <si>
    <t>Ausgleich für Vorjahre</t>
  </si>
  <si>
    <t>N</t>
  </si>
  <si>
    <t>Berechung Kartenterminals</t>
  </si>
  <si>
    <r>
      <t xml:space="preserve">* Wenn die Anzahl der Kartenterminals </t>
    </r>
    <r>
      <rPr>
        <b/>
        <sz val="9"/>
        <color theme="1"/>
        <rFont val="Arial"/>
        <family val="2"/>
      </rPr>
      <t>50</t>
    </r>
    <r>
      <rPr>
        <sz val="9"/>
        <color theme="1"/>
        <rFont val="Arial"/>
        <family val="2"/>
      </rPr>
      <t xml:space="preserve"> erreicht, wird davon ausgegangen, dass der Betrieb von Rechenzentrumskonnektoren wirtschaftlicher ist</t>
    </r>
  </si>
  <si>
    <t>Eingabebereich
Grunddaten Krankenhaus</t>
  </si>
  <si>
    <t>Vorläufige Rechenhilfe zum Telematikzuschlag für Krankenhäuser nach § 291a Abs. 7a SGB V</t>
  </si>
  <si>
    <t>für den Vereinbarungsstand vom 29.3.2019 (noch nicht konsentiert)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</si>
</sst>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44" fontId="0" fillId="0" borderId="0" xfId="1" applyFont="1"/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Border="1"/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3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3" xfId="0" applyFill="1" applyBorder="1" applyAlignment="1">
      <alignment horizontal="right" vertical="top"/>
    </xf>
    <xf numFmtId="0" fontId="0" fillId="2" borderId="5" xfId="0" applyFill="1" applyBorder="1"/>
    <xf numFmtId="0" fontId="0" fillId="2" borderId="6" xfId="0" applyFill="1" applyBorder="1"/>
    <xf numFmtId="0" fontId="0" fillId="3" borderId="1" xfId="0" applyFill="1" applyBorder="1"/>
    <xf numFmtId="0" fontId="0" fillId="3" borderId="7" xfId="0" applyFill="1" applyBorder="1"/>
    <xf numFmtId="0" fontId="0" fillId="3" borderId="2" xfId="0" applyFill="1" applyBorder="1"/>
    <xf numFmtId="0" fontId="0" fillId="3" borderId="5" xfId="0" applyFill="1" applyBorder="1"/>
    <xf numFmtId="0" fontId="0" fillId="3" borderId="8" xfId="0" applyFill="1" applyBorder="1"/>
    <xf numFmtId="0" fontId="0" fillId="3" borderId="6" xfId="0" applyFill="1" applyBorder="1"/>
    <xf numFmtId="0" fontId="0" fillId="5" borderId="3" xfId="0" applyFill="1" applyBorder="1"/>
    <xf numFmtId="0" fontId="0" fillId="4" borderId="3" xfId="0" applyFill="1" applyBorder="1"/>
    <xf numFmtId="0" fontId="2" fillId="4" borderId="3" xfId="0" applyFont="1" applyFill="1" applyBorder="1" applyAlignment="1">
      <alignment vertical="top"/>
    </xf>
    <xf numFmtId="0" fontId="2" fillId="4" borderId="5" xfId="0" applyFont="1" applyFill="1" applyBorder="1" applyAlignment="1">
      <alignment vertical="top"/>
    </xf>
    <xf numFmtId="0" fontId="0" fillId="4" borderId="4" xfId="0" applyFill="1" applyBorder="1"/>
    <xf numFmtId="44" fontId="0" fillId="8" borderId="9" xfId="1" applyFont="1" applyFill="1" applyBorder="1" applyAlignment="1">
      <alignment vertical="top"/>
    </xf>
    <xf numFmtId="44" fontId="0" fillId="8" borderId="10" xfId="1" applyFont="1" applyFill="1" applyBorder="1" applyAlignment="1">
      <alignment vertical="top"/>
    </xf>
    <xf numFmtId="44" fontId="0" fillId="8" borderId="6" xfId="1" applyFont="1" applyFill="1" applyBorder="1" applyAlignment="1">
      <alignment vertical="top"/>
    </xf>
    <xf numFmtId="44" fontId="2" fillId="8" borderId="12" xfId="1" applyFont="1" applyFill="1" applyBorder="1" applyAlignment="1">
      <alignment vertical="top"/>
    </xf>
    <xf numFmtId="0" fontId="0" fillId="7" borderId="3" xfId="0" applyFill="1" applyBorder="1"/>
    <xf numFmtId="0" fontId="0" fillId="7" borderId="4" xfId="0" applyFill="1" applyBorder="1"/>
    <xf numFmtId="0" fontId="0" fillId="7" borderId="3" xfId="0" applyFill="1" applyBorder="1" applyAlignment="1">
      <alignment vertical="top"/>
    </xf>
    <xf numFmtId="0" fontId="0" fillId="7" borderId="4" xfId="0" applyFill="1" applyBorder="1" applyAlignment="1">
      <alignment vertical="top"/>
    </xf>
    <xf numFmtId="0" fontId="0" fillId="5" borderId="4" xfId="0" applyFill="1" applyBorder="1"/>
    <xf numFmtId="0" fontId="0" fillId="5" borderId="5" xfId="0" applyFill="1" applyBorder="1" applyAlignment="1">
      <alignment vertical="top"/>
    </xf>
    <xf numFmtId="0" fontId="0" fillId="5" borderId="3" xfId="0" applyFill="1" applyBorder="1" applyAlignment="1">
      <alignment vertical="top"/>
    </xf>
    <xf numFmtId="0" fontId="0" fillId="5" borderId="4" xfId="0" applyFill="1" applyBorder="1" applyAlignment="1">
      <alignment vertical="top"/>
    </xf>
    <xf numFmtId="0" fontId="0" fillId="9" borderId="10" xfId="0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0" fillId="10" borderId="9" xfId="0" applyFill="1" applyBorder="1" applyAlignment="1">
      <alignment vertical="top"/>
    </xf>
    <xf numFmtId="0" fontId="0" fillId="10" borderId="10" xfId="0" applyFill="1" applyBorder="1" applyAlignment="1">
      <alignment vertical="top"/>
    </xf>
    <xf numFmtId="0" fontId="0" fillId="10" borderId="4" xfId="0" applyFill="1" applyBorder="1" applyAlignment="1">
      <alignment vertical="top"/>
    </xf>
    <xf numFmtId="0" fontId="2" fillId="10" borderId="13" xfId="0" applyFont="1" applyFill="1" applyBorder="1" applyAlignment="1">
      <alignment vertical="top"/>
    </xf>
    <xf numFmtId="0" fontId="2" fillId="9" borderId="13" xfId="0" applyFont="1" applyFill="1" applyBorder="1" applyAlignment="1">
      <alignment horizontal="right" vertical="top"/>
    </xf>
    <xf numFmtId="0" fontId="0" fillId="10" borderId="14" xfId="0" applyFill="1" applyBorder="1" applyAlignment="1">
      <alignment vertical="top"/>
    </xf>
    <xf numFmtId="44" fontId="2" fillId="8" borderId="13" xfId="0" applyNumberFormat="1" applyFont="1" applyFill="1" applyBorder="1" applyAlignment="1">
      <alignment vertical="top"/>
    </xf>
    <xf numFmtId="0" fontId="0" fillId="6" borderId="10" xfId="0" applyFill="1" applyBorder="1" applyAlignment="1" applyProtection="1">
      <alignment horizontal="center" vertical="top"/>
      <protection locked="0"/>
    </xf>
    <xf numFmtId="3" fontId="0" fillId="6" borderId="10" xfId="0" applyNumberFormat="1" applyFill="1" applyBorder="1" applyAlignment="1" applyProtection="1">
      <alignment horizontal="center" vertical="top"/>
      <protection locked="0"/>
    </xf>
    <xf numFmtId="164" fontId="0" fillId="6" borderId="11" xfId="0" applyNumberFormat="1" applyFill="1" applyBorder="1" applyAlignment="1" applyProtection="1">
      <alignment horizontal="center" vertical="top"/>
      <protection locked="0"/>
    </xf>
    <xf numFmtId="44" fontId="0" fillId="8" borderId="15" xfId="0" applyNumberFormat="1" applyFont="1" applyFill="1" applyBorder="1" applyAlignment="1">
      <alignment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3" borderId="8" xfId="0" applyFont="1" applyFill="1" applyBorder="1" applyAlignment="1">
      <alignment horizontal="righ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left" vertical="top" wrapText="1"/>
    </xf>
    <xf numFmtId="0" fontId="7" fillId="7" borderId="4" xfId="0" applyFont="1" applyFill="1" applyBorder="1" applyAlignment="1">
      <alignment horizontal="left" vertical="top" wrapText="1"/>
    </xf>
    <xf numFmtId="0" fontId="7" fillId="7" borderId="5" xfId="0" applyFont="1" applyFill="1" applyBorder="1" applyAlignment="1">
      <alignment horizontal="left" vertical="top" wrapText="1"/>
    </xf>
    <xf numFmtId="0" fontId="7" fillId="7" borderId="6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right"/>
    </xf>
    <xf numFmtId="164" fontId="10" fillId="3" borderId="7" xfId="0" applyNumberFormat="1" applyFont="1" applyFill="1" applyBorder="1" applyAlignment="1">
      <alignment horizontal="center"/>
    </xf>
    <xf numFmtId="164" fontId="10" fillId="3" borderId="8" xfId="0" applyNumberFormat="1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757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747347</xdr:colOff>
      <xdr:row>20</xdr:row>
      <xdr:rowOff>58616</xdr:rowOff>
    </xdr:from>
    <xdr:to>
      <xdr:col>1</xdr:col>
      <xdr:colOff>659424</xdr:colOff>
      <xdr:row>21</xdr:row>
      <xdr:rowOff>146539</xdr:rowOff>
    </xdr:to>
    <xdr:sp macro="" textlink="">
      <xdr:nvSpPr>
        <xdr:cNvPr id="2" name="Pfeil nach rechts 1"/>
        <xdr:cNvSpPr/>
      </xdr:nvSpPr>
      <xdr:spPr>
        <a:xfrm>
          <a:off x="747347" y="3531578"/>
          <a:ext cx="1392115" cy="278423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zoomScale="120" zoomScaleNormal="120" workbookViewId="0">
      <selection activeCell="A3" sqref="A3"/>
    </sheetView>
  </sheetViews>
  <sheetFormatPr baseColWidth="10" defaultRowHeight="14.25" x14ac:dyDescent="0.2"/>
  <cols>
    <col min="1" max="1" width="21.125" customWidth="1"/>
    <col min="2" max="2" width="11" customWidth="1"/>
    <col min="3" max="3" width="1.375" customWidth="1"/>
    <col min="4" max="4" width="12.75" customWidth="1"/>
    <col min="5" max="5" width="5.25" customWidth="1"/>
    <col min="6" max="6" width="2" customWidth="1"/>
    <col min="7" max="7" width="10.25" customWidth="1"/>
    <col min="8" max="8" width="4.75" customWidth="1"/>
    <col min="9" max="9" width="1.375" customWidth="1"/>
    <col min="10" max="10" width="18.125" customWidth="1"/>
    <col min="11" max="11" width="14.5" customWidth="1"/>
    <col min="12" max="12" width="1.25" customWidth="1"/>
    <col min="13" max="13" width="12.375" customWidth="1"/>
    <col min="14" max="14" width="12.5" customWidth="1"/>
    <col min="15" max="15" width="11.625" bestFit="1" customWidth="1"/>
  </cols>
  <sheetData>
    <row r="1" spans="1:15" ht="27" customHeight="1" x14ac:dyDescent="0.25">
      <c r="A1" s="52" t="s">
        <v>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5" x14ac:dyDescent="0.2">
      <c r="A2" s="53" t="s">
        <v>49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5" ht="15" thickBot="1" x14ac:dyDescent="0.25"/>
    <row r="4" spans="1:15" ht="31.5" customHeight="1" x14ac:dyDescent="0.25">
      <c r="A4" s="71" t="s">
        <v>47</v>
      </c>
      <c r="B4" s="72"/>
      <c r="D4" s="65" t="s">
        <v>45</v>
      </c>
      <c r="E4" s="66"/>
      <c r="F4" s="2"/>
      <c r="G4" s="67" t="s">
        <v>38</v>
      </c>
      <c r="H4" s="68"/>
      <c r="I4" s="6"/>
      <c r="J4" s="69" t="s">
        <v>41</v>
      </c>
      <c r="K4" s="70"/>
      <c r="L4" s="2"/>
      <c r="M4" s="69" t="s">
        <v>19</v>
      </c>
      <c r="N4" s="70"/>
    </row>
    <row r="5" spans="1:15" ht="13.9" customHeight="1" x14ac:dyDescent="0.2">
      <c r="A5" s="23"/>
      <c r="B5" s="26"/>
      <c r="D5" s="22"/>
      <c r="E5" s="35"/>
      <c r="G5" s="31"/>
      <c r="H5" s="32"/>
      <c r="I5" s="4"/>
      <c r="J5" s="7"/>
      <c r="K5" s="8"/>
      <c r="M5" s="7"/>
      <c r="N5" s="8"/>
    </row>
    <row r="6" spans="1:15" ht="13.9" customHeight="1" x14ac:dyDescent="0.2">
      <c r="A6" s="24" t="s">
        <v>0</v>
      </c>
      <c r="B6" s="48">
        <v>1420</v>
      </c>
      <c r="C6" s="3"/>
      <c r="D6" s="37" t="s">
        <v>6</v>
      </c>
      <c r="E6" s="42">
        <f>ROUNDUP(B6/25,0)</f>
        <v>57</v>
      </c>
      <c r="F6" s="3"/>
      <c r="G6" s="33" t="s">
        <v>10</v>
      </c>
      <c r="H6" s="39">
        <f>MAX(B14,ROUNDUP(E9/25,0))+B14</f>
        <v>10</v>
      </c>
      <c r="I6" s="5"/>
      <c r="J6" s="9" t="s">
        <v>12</v>
      </c>
      <c r="K6" s="28">
        <f>IF(H9="J",H7*3000,H6*1547)</f>
        <v>18000</v>
      </c>
      <c r="L6" s="3"/>
      <c r="M6" s="9" t="s">
        <v>20</v>
      </c>
      <c r="N6" s="28">
        <f>K6*0.2</f>
        <v>3600</v>
      </c>
    </row>
    <row r="7" spans="1:15" ht="13.9" customHeight="1" x14ac:dyDescent="0.2">
      <c r="A7" s="24" t="s">
        <v>1</v>
      </c>
      <c r="B7" s="48">
        <v>426</v>
      </c>
      <c r="C7" s="3"/>
      <c r="D7" s="37" t="s">
        <v>7</v>
      </c>
      <c r="E7" s="41">
        <f>B9+(B8)*3</f>
        <v>12</v>
      </c>
      <c r="F7" s="3"/>
      <c r="G7" s="33" t="s">
        <v>11</v>
      </c>
      <c r="H7" s="39">
        <f>MAX(ROUNDUP(E9/50,0),B14)+B14</f>
        <v>6</v>
      </c>
      <c r="I7" s="5"/>
      <c r="J7" s="9" t="s">
        <v>13</v>
      </c>
      <c r="K7" s="28">
        <f>IF(AND(H9="J",(H7-B14)&gt;1),2000,0)</f>
        <v>2000</v>
      </c>
      <c r="L7" s="3"/>
      <c r="M7" s="9" t="s">
        <v>21</v>
      </c>
      <c r="N7" s="28">
        <f>(IF(H9="J",H7,H6)-B14)*792</f>
        <v>3960</v>
      </c>
    </row>
    <row r="8" spans="1:15" ht="13.9" customHeight="1" thickBot="1" x14ac:dyDescent="0.25">
      <c r="A8" s="24" t="s">
        <v>2</v>
      </c>
      <c r="B8" s="48">
        <v>1</v>
      </c>
      <c r="C8" s="3"/>
      <c r="D8" s="37" t="s">
        <v>8</v>
      </c>
      <c r="E8" s="43">
        <f>ROUNDUP(B7/3,0)</f>
        <v>142</v>
      </c>
      <c r="F8" s="3"/>
      <c r="G8" s="33"/>
      <c r="H8" s="34"/>
      <c r="I8" s="5"/>
      <c r="J8" s="9" t="s">
        <v>14</v>
      </c>
      <c r="K8" s="27">
        <f>E9*435</f>
        <v>91785</v>
      </c>
      <c r="L8" s="3"/>
      <c r="M8" s="9" t="s">
        <v>22</v>
      </c>
      <c r="N8" s="28">
        <f>MIN((ROUNDUP(E9/25,0)-1)*1800+100,54100)</f>
        <v>14500</v>
      </c>
      <c r="O8" s="1" t="str">
        <f>IF(ROUNDUP(E9/25,0)&gt;30,((ROUNDUP(E9/25,0)-1)*1800-54000),"")</f>
        <v/>
      </c>
    </row>
    <row r="9" spans="1:15" ht="13.9" customHeight="1" thickBot="1" x14ac:dyDescent="0.25">
      <c r="A9" s="24" t="s">
        <v>3</v>
      </c>
      <c r="B9" s="48">
        <v>9</v>
      </c>
      <c r="C9" s="3"/>
      <c r="D9" s="37" t="s">
        <v>9</v>
      </c>
      <c r="E9" s="44">
        <f>SUM(E6:E8)</f>
        <v>211</v>
      </c>
      <c r="F9" s="3"/>
      <c r="G9" s="33" t="s">
        <v>40</v>
      </c>
      <c r="H9" s="45" t="str">
        <f>IF(E9&gt;=50,"J","N")</f>
        <v>J</v>
      </c>
      <c r="I9" s="5"/>
      <c r="J9" s="9" t="s">
        <v>15</v>
      </c>
      <c r="K9" s="27">
        <f>B12*350</f>
        <v>350</v>
      </c>
      <c r="L9" s="3"/>
      <c r="M9" s="9" t="s">
        <v>23</v>
      </c>
      <c r="N9" s="28">
        <f>E16*93</f>
        <v>1488</v>
      </c>
    </row>
    <row r="10" spans="1:15" ht="13.9" customHeight="1" thickTop="1" x14ac:dyDescent="0.2">
      <c r="A10" s="24"/>
      <c r="B10" s="26"/>
      <c r="C10" s="3"/>
      <c r="D10" s="37"/>
      <c r="E10" s="38"/>
      <c r="F10" s="3"/>
      <c r="G10" s="33"/>
      <c r="H10" s="34"/>
      <c r="I10" s="5"/>
      <c r="J10" s="9" t="s">
        <v>16</v>
      </c>
      <c r="K10" s="27">
        <f>IF(H9="J",(H7-B14)*40000,(H6-B14)*20000)</f>
        <v>200000</v>
      </c>
      <c r="L10" s="3"/>
      <c r="M10" s="9" t="s">
        <v>28</v>
      </c>
      <c r="N10" s="28">
        <f>B13*46.52</f>
        <v>9304</v>
      </c>
    </row>
    <row r="11" spans="1:15" ht="13.9" customHeight="1" x14ac:dyDescent="0.2">
      <c r="A11" s="24" t="s">
        <v>4</v>
      </c>
      <c r="B11" s="48">
        <v>1</v>
      </c>
      <c r="C11" s="3"/>
      <c r="D11" s="37"/>
      <c r="E11" s="38"/>
      <c r="F11" s="3"/>
      <c r="G11" s="57" t="s">
        <v>46</v>
      </c>
      <c r="H11" s="58"/>
      <c r="I11" s="5"/>
      <c r="J11" s="9" t="s">
        <v>17</v>
      </c>
      <c r="K11" s="27">
        <f>50000</f>
        <v>50000</v>
      </c>
      <c r="L11" s="3"/>
      <c r="M11" s="9"/>
      <c r="N11" s="11"/>
    </row>
    <row r="12" spans="1:15" ht="13.9" customHeight="1" thickBot="1" x14ac:dyDescent="0.3">
      <c r="A12" s="24" t="s">
        <v>5</v>
      </c>
      <c r="B12" s="48">
        <v>1</v>
      </c>
      <c r="C12" s="3"/>
      <c r="D12" s="55" t="s">
        <v>39</v>
      </c>
      <c r="E12" s="56"/>
      <c r="F12" s="3"/>
      <c r="G12" s="57"/>
      <c r="H12" s="58"/>
      <c r="I12" s="5"/>
      <c r="J12" s="9" t="s">
        <v>18</v>
      </c>
      <c r="K12" s="29">
        <f>B6*150</f>
        <v>213000</v>
      </c>
      <c r="L12" s="3"/>
      <c r="M12" s="9"/>
      <c r="N12" s="11"/>
    </row>
    <row r="13" spans="1:15" ht="13.9" customHeight="1" thickBot="1" x14ac:dyDescent="0.25">
      <c r="A13" s="24" t="s">
        <v>29</v>
      </c>
      <c r="B13" s="48">
        <v>200</v>
      </c>
      <c r="C13" s="3"/>
      <c r="D13" s="37"/>
      <c r="E13" s="38"/>
      <c r="F13" s="3"/>
      <c r="G13" s="57"/>
      <c r="H13" s="58"/>
      <c r="I13" s="5"/>
      <c r="J13" s="13" t="s">
        <v>36</v>
      </c>
      <c r="K13" s="30">
        <f>SUM(K6:K12)</f>
        <v>575135</v>
      </c>
      <c r="L13" s="3"/>
      <c r="M13" s="13" t="s">
        <v>35</v>
      </c>
      <c r="N13" s="47">
        <f>SUM(N6:N10)</f>
        <v>32852</v>
      </c>
    </row>
    <row r="14" spans="1:15" ht="13.9" customHeight="1" thickTop="1" x14ac:dyDescent="0.2">
      <c r="A14" s="24" t="s">
        <v>31</v>
      </c>
      <c r="B14" s="48">
        <v>1</v>
      </c>
      <c r="C14" s="3"/>
      <c r="D14" s="37" t="s">
        <v>24</v>
      </c>
      <c r="E14" s="42">
        <f>SUM(B8:B9)+IF(H9="J",H7,H6)-B14+1</f>
        <v>16</v>
      </c>
      <c r="F14" s="3"/>
      <c r="G14" s="57"/>
      <c r="H14" s="58"/>
      <c r="I14" s="5"/>
      <c r="J14" s="9"/>
      <c r="K14" s="11"/>
      <c r="L14" s="3"/>
      <c r="M14" s="13" t="s">
        <v>42</v>
      </c>
      <c r="N14" s="51">
        <f>IF(B17="J",N13,N13/12*B16)</f>
        <v>16426</v>
      </c>
    </row>
    <row r="15" spans="1:15" ht="13.9" customHeight="1" thickBot="1" x14ac:dyDescent="0.25">
      <c r="A15" s="24" t="s">
        <v>27</v>
      </c>
      <c r="B15" s="48" t="s">
        <v>44</v>
      </c>
      <c r="C15" s="3"/>
      <c r="D15" s="37" t="s">
        <v>25</v>
      </c>
      <c r="E15" s="46">
        <f>B11</f>
        <v>1</v>
      </c>
      <c r="F15" s="3"/>
      <c r="G15" s="57"/>
      <c r="H15" s="58"/>
      <c r="I15" s="5"/>
      <c r="J15" s="9"/>
      <c r="K15" s="11"/>
      <c r="L15" s="3"/>
      <c r="M15" s="9"/>
      <c r="N15" s="11"/>
    </row>
    <row r="16" spans="1:15" ht="13.9" customHeight="1" thickBot="1" x14ac:dyDescent="0.25">
      <c r="A16" s="24" t="s">
        <v>30</v>
      </c>
      <c r="B16" s="48">
        <v>6</v>
      </c>
      <c r="C16" s="3"/>
      <c r="D16" s="37" t="s">
        <v>26</v>
      </c>
      <c r="E16" s="44">
        <f>E14+IF(B15="J",E15,0)</f>
        <v>16</v>
      </c>
      <c r="F16" s="3"/>
      <c r="G16" s="57"/>
      <c r="H16" s="58"/>
      <c r="I16" s="5"/>
      <c r="J16" s="9"/>
      <c r="K16" s="11"/>
      <c r="L16" s="3"/>
      <c r="M16" s="9"/>
      <c r="N16" s="11"/>
    </row>
    <row r="17" spans="1:14" ht="13.9" customHeight="1" thickTop="1" x14ac:dyDescent="0.2">
      <c r="A17" s="24" t="s">
        <v>37</v>
      </c>
      <c r="B17" s="48" t="s">
        <v>44</v>
      </c>
      <c r="C17" s="3"/>
      <c r="D17" s="37"/>
      <c r="E17" s="38"/>
      <c r="F17" s="3"/>
      <c r="G17" s="57"/>
      <c r="H17" s="58"/>
      <c r="I17" s="5"/>
      <c r="J17" s="9"/>
      <c r="K17" s="11"/>
      <c r="L17" s="3"/>
      <c r="M17" s="9"/>
      <c r="N17" s="11"/>
    </row>
    <row r="18" spans="1:14" ht="13.9" customHeight="1" x14ac:dyDescent="0.2">
      <c r="A18" s="24" t="s">
        <v>32</v>
      </c>
      <c r="B18" s="49">
        <v>120000</v>
      </c>
      <c r="C18" s="3"/>
      <c r="D18" s="37"/>
      <c r="E18" s="38"/>
      <c r="F18" s="3"/>
      <c r="G18" s="57"/>
      <c r="H18" s="58"/>
      <c r="I18" s="5"/>
      <c r="J18" s="9"/>
      <c r="K18" s="11"/>
      <c r="L18" s="3"/>
      <c r="M18" s="9"/>
      <c r="N18" s="11"/>
    </row>
    <row r="19" spans="1:14" ht="13.9" customHeight="1" thickBot="1" x14ac:dyDescent="0.25">
      <c r="A19" s="25" t="s">
        <v>43</v>
      </c>
      <c r="B19" s="50">
        <v>0</v>
      </c>
      <c r="C19" s="3"/>
      <c r="D19" s="36"/>
      <c r="E19" s="40"/>
      <c r="F19" s="3"/>
      <c r="G19" s="59"/>
      <c r="H19" s="60"/>
      <c r="I19" s="5"/>
      <c r="J19" s="14"/>
      <c r="K19" s="15"/>
      <c r="L19" s="3"/>
      <c r="M19" s="10"/>
      <c r="N19" s="12"/>
    </row>
    <row r="20" spans="1:14" ht="13.9" customHeight="1" thickBot="1" x14ac:dyDescent="0.25"/>
    <row r="21" spans="1:14" ht="15.75" x14ac:dyDescent="0.25">
      <c r="A21" s="16"/>
      <c r="B21" s="17"/>
      <c r="C21" s="17"/>
      <c r="D21" s="61" t="s">
        <v>33</v>
      </c>
      <c r="E21" s="61"/>
      <c r="F21" s="62">
        <f>IF(B17="J",0,K13)+IF(B17="J",N13+B19,N14)</f>
        <v>591561</v>
      </c>
      <c r="G21" s="62"/>
      <c r="H21" s="62"/>
      <c r="I21" s="17"/>
      <c r="J21" s="17"/>
      <c r="K21" s="17"/>
      <c r="L21" s="17"/>
      <c r="M21" s="17"/>
      <c r="N21" s="18"/>
    </row>
    <row r="22" spans="1:14" ht="16.5" thickBot="1" x14ac:dyDescent="0.3">
      <c r="A22" s="19"/>
      <c r="B22" s="54" t="s">
        <v>34</v>
      </c>
      <c r="C22" s="54"/>
      <c r="D22" s="54"/>
      <c r="E22" s="54"/>
      <c r="F22" s="63">
        <f>F21/B18</f>
        <v>4.9296749999999996</v>
      </c>
      <c r="G22" s="64"/>
      <c r="H22" s="64"/>
      <c r="I22" s="20"/>
      <c r="J22" s="20"/>
      <c r="K22" s="20"/>
      <c r="L22" s="20"/>
      <c r="M22" s="20"/>
      <c r="N22" s="21"/>
    </row>
  </sheetData>
  <mergeCells count="13">
    <mergeCell ref="A1:N1"/>
    <mergeCell ref="A2:N2"/>
    <mergeCell ref="B22:E22"/>
    <mergeCell ref="D12:E12"/>
    <mergeCell ref="G11:H19"/>
    <mergeCell ref="D21:E21"/>
    <mergeCell ref="F21:H21"/>
    <mergeCell ref="F22:H22"/>
    <mergeCell ref="D4:E4"/>
    <mergeCell ref="G4:H4"/>
    <mergeCell ref="J4:K4"/>
    <mergeCell ref="M4:N4"/>
    <mergeCell ref="A4:B4"/>
  </mergeCells>
  <conditionalFormatting sqref="B7">
    <cfRule type="expression" dxfId="15" priority="28">
      <formula>OR(NOT(ISNUMBER(B7)),B7&lt;=0)</formula>
    </cfRule>
  </conditionalFormatting>
  <conditionalFormatting sqref="B8">
    <cfRule type="expression" dxfId="14" priority="27">
      <formula>NOT(ISNUMBER(B8))</formula>
    </cfRule>
  </conditionalFormatting>
  <conditionalFormatting sqref="B9">
    <cfRule type="expression" dxfId="13" priority="26">
      <formula>NOT(ISNUMBER(B9))</formula>
    </cfRule>
  </conditionalFormatting>
  <conditionalFormatting sqref="B16">
    <cfRule type="expression" dxfId="12" priority="13">
      <formula>OR(NOT(ISNUMBER(B16)),B16&lt;1,B16&gt;12)</formula>
    </cfRule>
  </conditionalFormatting>
  <conditionalFormatting sqref="B17">
    <cfRule type="expression" dxfId="11" priority="12">
      <formula>AND(B17&lt;&gt;"J",B17&lt;&gt;"N")</formula>
    </cfRule>
  </conditionalFormatting>
  <conditionalFormatting sqref="B6">
    <cfRule type="expression" dxfId="10" priority="29">
      <formula>OR(NOT(ISNUMBER(B6)),B6&lt;=0)</formula>
    </cfRule>
  </conditionalFormatting>
  <conditionalFormatting sqref="B12">
    <cfRule type="expression" dxfId="9" priority="17">
      <formula>NOT(ISNUMBER(B12))</formula>
    </cfRule>
  </conditionalFormatting>
  <conditionalFormatting sqref="B13">
    <cfRule type="expression" dxfId="8" priority="16">
      <formula>NOT(ISNUMBER(B13))</formula>
    </cfRule>
  </conditionalFormatting>
  <conditionalFormatting sqref="B19">
    <cfRule type="expression" dxfId="7" priority="9">
      <formula>NOT(ISNUMBER(B19))</formula>
    </cfRule>
  </conditionalFormatting>
  <conditionalFormatting sqref="B11">
    <cfRule type="expression" dxfId="6" priority="8">
      <formula>OR(NOT(ISNUMBER(B11)),B11&lt;=0)</formula>
    </cfRule>
  </conditionalFormatting>
  <conditionalFormatting sqref="B14">
    <cfRule type="expression" dxfId="5" priority="7">
      <formula>OR(NOT(ISNUMBER(B14)),B14&lt;=0)</formula>
    </cfRule>
  </conditionalFormatting>
  <conditionalFormatting sqref="A19:B19">
    <cfRule type="expression" dxfId="4" priority="5">
      <formula>$B$17="N"</formula>
    </cfRule>
  </conditionalFormatting>
  <conditionalFormatting sqref="A16:B16">
    <cfRule type="expression" dxfId="3" priority="4">
      <formula>$B$17="J"</formula>
    </cfRule>
  </conditionalFormatting>
  <conditionalFormatting sqref="K6:K13">
    <cfRule type="expression" dxfId="2" priority="3">
      <formula>$B$17="J"</formula>
    </cfRule>
  </conditionalFormatting>
  <conditionalFormatting sqref="B18">
    <cfRule type="expression" dxfId="1" priority="2">
      <formula>OR(NOT(ISNUMBER(B18)),B18&lt;=0)</formula>
    </cfRule>
  </conditionalFormatting>
  <conditionalFormatting sqref="B15">
    <cfRule type="expression" dxfId="0" priority="1">
      <formula>AND(B15&lt;&gt;"J",B15&lt;&gt;"N")</formula>
    </cfRule>
  </conditionalFormatting>
  <dataValidations count="4">
    <dataValidation type="list" allowBlank="1" showInputMessage="1" showErrorMessage="1" sqref="B17">
      <formula1>"J,N"</formula1>
    </dataValidation>
    <dataValidation type="list" allowBlank="1" showInputMessage="1" showErrorMessage="1" sqref="B15">
      <formula1>"N,J"</formula1>
    </dataValidation>
    <dataValidation type="whole" allowBlank="1" showInputMessage="1" showErrorMessage="1" sqref="B16">
      <formula1>1</formula1>
      <formula2>12</formula2>
    </dataValidation>
    <dataValidation type="whole" allowBlank="1" showInputMessage="1" showErrorMessage="1" sqref="B14">
      <formula1>1</formula1>
      <formula2>99</formula2>
    </dataValidation>
  </dataValidations>
  <pageMargins left="0.7" right="0.7" top="0.78740157499999996" bottom="0.78740157499999996" header="0.3" footer="0.3"/>
  <pageSetup paperSize="9" scale="8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Kalkulator</vt:lpstr>
    </vt:vector>
  </TitlesOfParts>
  <Company>Deutsche Krankenhausgesellschaft e. 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Rechenhilfe Telematik-Zuschlag</dc:title>
  <dc:creator>Deutsche Krankenhausgesellschaft e. V.;Dezernat III</dc:creator>
  <cp:lastModifiedBy>Manz, Daniela</cp:lastModifiedBy>
  <cp:lastPrinted>2019-01-17T13:23:40Z</cp:lastPrinted>
  <dcterms:created xsi:type="dcterms:W3CDTF">2018-07-23T16:14:05Z</dcterms:created>
  <dcterms:modified xsi:type="dcterms:W3CDTF">2019-04-09T07:57:48Z</dcterms:modified>
  <cp:contentStatus>Noch nicht konsentiert</cp:contentStatus>
</cp:coreProperties>
</file>